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.bertasiene\Desktop\"/>
    </mc:Choice>
  </mc:AlternateContent>
  <bookViews>
    <workbookView xWindow="0" yWindow="0" windowWidth="28800" windowHeight="12045" tabRatio="330"/>
  </bookViews>
  <sheets>
    <sheet name="Žiniarastis" sheetId="1" r:id="rId1"/>
    <sheet name="Duomenys" sheetId="2" r:id="rId2"/>
  </sheets>
  <externalReferences>
    <externalReference r:id="rId3"/>
  </externalReferences>
  <definedNames>
    <definedName name="Z_E9FDF61B_3040_412C_87AF_17C87A7E5091_.wvu.Cols" localSheetId="1" hidden="1">Duomenys!$A:$A</definedName>
  </definedNames>
  <calcPr calcId="152511"/>
  <customWorkbookViews>
    <customWorkbookView name="Verslo vadybos fakultetas - Personal View" guid="{E9FDF61B-3040-412C-87AF-17C87A7E5091}" mergeInterval="0" personalView="1" maximized="1" xWindow="1" yWindow="1" windowWidth="1024" windowHeight="543" activeSheetId="1"/>
  </customWorkbookViews>
</workbook>
</file>

<file path=xl/calcChain.xml><?xml version="1.0" encoding="utf-8"?>
<calcChain xmlns="http://schemas.openxmlformats.org/spreadsheetml/2006/main">
  <c r="E13" i="1" l="1"/>
  <c r="L21" i="1" l="1"/>
  <c r="M21" i="1" s="1"/>
  <c r="N21" i="1" s="1"/>
  <c r="L22" i="1"/>
  <c r="M22" i="1" s="1"/>
  <c r="N22" i="1" s="1"/>
  <c r="L23" i="1"/>
  <c r="M23" i="1" s="1"/>
  <c r="N23" i="1" s="1"/>
  <c r="L24" i="1"/>
  <c r="M24" i="1" s="1"/>
  <c r="N24" i="1" s="1"/>
  <c r="L25" i="1"/>
  <c r="M25" i="1" s="1"/>
  <c r="N25" i="1" s="1"/>
  <c r="L26" i="1"/>
  <c r="M26" i="1" s="1"/>
  <c r="N26" i="1" s="1"/>
  <c r="L27" i="1"/>
  <c r="M27" i="1"/>
  <c r="N27" i="1" s="1"/>
  <c r="L28" i="1"/>
  <c r="M28" i="1"/>
  <c r="N28" i="1" s="1"/>
  <c r="L29" i="1"/>
  <c r="M29" i="1" s="1"/>
  <c r="N29" i="1" s="1"/>
  <c r="L30" i="1"/>
  <c r="M30" i="1" s="1"/>
  <c r="N30" i="1" s="1"/>
  <c r="L31" i="1"/>
  <c r="M31" i="1" s="1"/>
  <c r="N31" i="1" s="1"/>
  <c r="L32" i="1"/>
  <c r="M32" i="1" s="1"/>
  <c r="N32" i="1" s="1"/>
  <c r="L33" i="1"/>
  <c r="M33" i="1" s="1"/>
  <c r="N33" i="1" s="1"/>
  <c r="L34" i="1"/>
  <c r="M34" i="1" s="1"/>
  <c r="N34" i="1" s="1"/>
  <c r="L35" i="1"/>
  <c r="M35" i="1"/>
  <c r="N35" i="1" s="1"/>
  <c r="L36" i="1"/>
  <c r="M36" i="1"/>
  <c r="N36" i="1" s="1"/>
  <c r="L37" i="1"/>
  <c r="M37" i="1" s="1"/>
  <c r="N37" i="1" s="1"/>
  <c r="L38" i="1"/>
  <c r="M38" i="1" s="1"/>
  <c r="N38" i="1" s="1"/>
  <c r="L39" i="1"/>
  <c r="M39" i="1" s="1"/>
  <c r="N39" i="1" s="1"/>
  <c r="A4" i="1"/>
  <c r="L15" i="1"/>
  <c r="M15" i="1" s="1"/>
  <c r="N15" i="1" s="1"/>
  <c r="L16" i="1"/>
  <c r="M16" i="1" s="1"/>
  <c r="N16" i="1" s="1"/>
  <c r="L17" i="1"/>
  <c r="M17" i="1"/>
  <c r="N17" i="1" s="1"/>
  <c r="L18" i="1"/>
  <c r="M18" i="1"/>
  <c r="N18" i="1" s="1"/>
  <c r="L19" i="1"/>
  <c r="M19" i="1" s="1"/>
  <c r="N19" i="1" s="1"/>
  <c r="L20" i="1"/>
  <c r="M20" i="1" s="1"/>
  <c r="N20" i="1" s="1"/>
  <c r="L14" i="1"/>
  <c r="M14" i="1" s="1"/>
  <c r="N14" i="1" s="1"/>
  <c r="E44" i="1"/>
  <c r="E45" i="1"/>
  <c r="E46" i="1"/>
  <c r="E47" i="1"/>
  <c r="E48" i="1"/>
  <c r="F44" i="1"/>
  <c r="F45" i="1"/>
  <c r="F46" i="1"/>
  <c r="F47" i="1"/>
  <c r="F48" i="1"/>
  <c r="F43" i="1"/>
  <c r="F9" i="1"/>
  <c r="F10" i="1"/>
  <c r="E24" i="2"/>
  <c r="F8" i="1"/>
  <c r="A3" i="1"/>
  <c r="E43" i="1"/>
  <c r="F11" i="1"/>
  <c r="F7" i="1"/>
</calcChain>
</file>

<file path=xl/sharedStrings.xml><?xml version="1.0" encoding="utf-8"?>
<sst xmlns="http://schemas.openxmlformats.org/spreadsheetml/2006/main" count="101" uniqueCount="83">
  <si>
    <t>Dalyko apimtis kreditais:</t>
  </si>
  <si>
    <t>Atsiskaitymo forma:</t>
  </si>
  <si>
    <t>Kaupiamojo balo formulė:</t>
  </si>
  <si>
    <t>Eil. Nr.</t>
  </si>
  <si>
    <t>x1</t>
  </si>
  <si>
    <t>x2</t>
  </si>
  <si>
    <t>x3</t>
  </si>
  <si>
    <t>BV</t>
  </si>
  <si>
    <t>Pastabos</t>
  </si>
  <si>
    <t>Vertinimas 
žodžiais</t>
  </si>
  <si>
    <t>Dėstytojas:</t>
  </si>
  <si>
    <t>Egzamino data:</t>
  </si>
  <si>
    <t>Grupė:</t>
  </si>
  <si>
    <t>(parašas)</t>
  </si>
  <si>
    <t>Egzaminas</t>
  </si>
  <si>
    <t>Įskaita</t>
  </si>
  <si>
    <t>Gavimo data:</t>
  </si>
  <si>
    <t>Pateikimo data:</t>
  </si>
  <si>
    <t>x4</t>
  </si>
  <si>
    <t>Vertinimo formulė</t>
  </si>
  <si>
    <t>x5</t>
  </si>
  <si>
    <t>Žymėjimas</t>
  </si>
  <si>
    <t>Paaiškinimas</t>
  </si>
  <si>
    <t>Informacija</t>
  </si>
  <si>
    <t>Koeficientas</t>
  </si>
  <si>
    <t>Atsiskaitymo data:</t>
  </si>
  <si>
    <t>Kursas:</t>
  </si>
  <si>
    <t>Semestras:</t>
  </si>
  <si>
    <r>
      <t xml:space="preserve">Dalykas </t>
    </r>
    <r>
      <rPr>
        <sz val="11"/>
        <color indexed="10"/>
        <rFont val="Times New Roman"/>
        <family val="1"/>
        <charset val="186"/>
      </rPr>
      <t>(kilmininko linksnis)</t>
    </r>
    <r>
      <rPr>
        <sz val="11"/>
        <color indexed="8"/>
        <rFont val="Times New Roman"/>
        <family val="1"/>
        <charset val="186"/>
      </rPr>
      <t>:</t>
    </r>
  </si>
  <si>
    <r>
      <t xml:space="preserve">Studijų programa </t>
    </r>
    <r>
      <rPr>
        <sz val="11"/>
        <color indexed="10"/>
        <rFont val="Times New Roman"/>
        <family val="1"/>
        <charset val="186"/>
      </rPr>
      <t>(kilmininko linksnis)</t>
    </r>
    <r>
      <rPr>
        <sz val="11"/>
        <color indexed="8"/>
        <rFont val="Times New Roman"/>
        <family val="1"/>
        <charset val="186"/>
      </rPr>
      <t>:</t>
    </r>
  </si>
  <si>
    <t>Kvalifikacija:</t>
  </si>
  <si>
    <t>Ar galutinis vertinimas bus pažymys?</t>
  </si>
  <si>
    <t>Taip</t>
  </si>
  <si>
    <t>Ne</t>
  </si>
  <si>
    <t>puikiai</t>
  </si>
  <si>
    <t>neįskaityta</t>
  </si>
  <si>
    <t>l. gerai</t>
  </si>
  <si>
    <t>gerai</t>
  </si>
  <si>
    <t>vidutiniškai</t>
  </si>
  <si>
    <t>patenkinamai</t>
  </si>
  <si>
    <t>silpnai</t>
  </si>
  <si>
    <t>-</t>
  </si>
  <si>
    <t>įsk.</t>
  </si>
  <si>
    <t>Įskaityta</t>
  </si>
  <si>
    <t xml:space="preserve"> </t>
  </si>
  <si>
    <t>Darbo stažas:</t>
  </si>
  <si>
    <t>lekt.</t>
  </si>
  <si>
    <t>Sukaup-tas balas</t>
  </si>
  <si>
    <t xml:space="preserve"> - bendras vertinimas</t>
  </si>
  <si>
    <t>Studijų skyriaus vedėja:</t>
  </si>
  <si>
    <t>x6</t>
  </si>
  <si>
    <t>GALUTINĮ ĮVERTINIMĄ VISADA rašyti į paskutinę eilutę</t>
  </si>
  <si>
    <t>Savarankiškas darbas</t>
  </si>
  <si>
    <t>Projektas</t>
  </si>
  <si>
    <t>ME S -574</t>
  </si>
  <si>
    <t>ME S -635</t>
  </si>
  <si>
    <t>ME S -560</t>
  </si>
  <si>
    <t>ME S -655</t>
  </si>
  <si>
    <t>ME S -638</t>
  </si>
  <si>
    <t>ME S -534</t>
  </si>
  <si>
    <t>ME S -542</t>
  </si>
  <si>
    <t>ME S -611</t>
  </si>
  <si>
    <t>ME S -643</t>
  </si>
  <si>
    <t>ME S -508</t>
  </si>
  <si>
    <t>ME S -544</t>
  </si>
  <si>
    <t>ME S -656</t>
  </si>
  <si>
    <t>ME S -657</t>
  </si>
  <si>
    <t>ME S -636</t>
  </si>
  <si>
    <t>ME S -620</t>
  </si>
  <si>
    <t>ME S -525</t>
  </si>
  <si>
    <t>ME S -506</t>
  </si>
  <si>
    <t>ME S -628</t>
  </si>
  <si>
    <t>ME S -526</t>
  </si>
  <si>
    <t>ME S -565</t>
  </si>
  <si>
    <t>ME S -575</t>
  </si>
  <si>
    <t>ME S -597</t>
  </si>
  <si>
    <t>ME S -570</t>
  </si>
  <si>
    <t>ME S -604</t>
  </si>
  <si>
    <t>Sutarties, pasirašytos su VIKO, numeris</t>
  </si>
  <si>
    <t>........... m. m. ..................... semestro sesijos ŽINIARAŠTIS</t>
  </si>
  <si>
    <t>VILNIAUS KOLEGIJA, .................. FAKULTETAS</t>
  </si>
  <si>
    <t>Pavardė</t>
  </si>
  <si>
    <t>Vardas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</si>
</sst>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8"/>
      <name val="Calibri"/>
      <family val="2"/>
      <charset val="186"/>
    </font>
    <font>
      <sz val="11"/>
      <color indexed="10"/>
      <name val="Times New Roman"/>
      <family val="1"/>
      <charset val="186"/>
    </font>
    <font>
      <sz val="10"/>
      <color indexed="8"/>
      <name val="Verdana"/>
      <family val="2"/>
      <charset val="186"/>
    </font>
    <font>
      <vertAlign val="superscript"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indexed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/>
      <protection locked="0" hidden="1"/>
    </xf>
    <xf numFmtId="0" fontId="4" fillId="0" borderId="1" xfId="0" applyFont="1" applyFill="1" applyBorder="1" applyAlignment="1" applyProtection="1">
      <alignment horizontal="right"/>
      <protection locked="0" hidden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4" fillId="2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3" fillId="0" borderId="2" xfId="0" applyFont="1" applyBorder="1" applyProtection="1"/>
    <xf numFmtId="0" fontId="3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0" xfId="0" applyNumberFormat="1" applyFont="1" applyAlignment="1" applyProtection="1"/>
    <xf numFmtId="0" fontId="3" fillId="0" borderId="0" xfId="0" applyFont="1" applyAlignment="1" applyProtection="1"/>
    <xf numFmtId="0" fontId="4" fillId="0" borderId="1" xfId="0" applyFont="1" applyBorder="1" applyAlignment="1" applyProtection="1">
      <alignment horizontal="right"/>
      <protection locked="0" hidden="1"/>
    </xf>
    <xf numFmtId="0" fontId="3" fillId="0" borderId="0" xfId="0" applyFont="1" applyBorder="1" applyAlignment="1" applyProtection="1">
      <alignment horizontal="right"/>
    </xf>
    <xf numFmtId="0" fontId="11" fillId="0" borderId="0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14" fillId="4" borderId="3" xfId="0" applyFont="1" applyFill="1" applyBorder="1"/>
    <xf numFmtId="0" fontId="4" fillId="4" borderId="0" xfId="0" applyFont="1" applyFill="1"/>
    <xf numFmtId="0" fontId="4" fillId="4" borderId="1" xfId="0" applyFont="1" applyFill="1" applyBorder="1" applyAlignment="1" applyProtection="1">
      <alignment horizontal="right"/>
      <protection locked="0" hidden="1"/>
    </xf>
    <xf numFmtId="0" fontId="20" fillId="0" borderId="0" xfId="0" applyFont="1" applyProtection="1"/>
    <xf numFmtId="0" fontId="11" fillId="0" borderId="4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2" fontId="15" fillId="0" borderId="6" xfId="0" applyNumberFormat="1" applyFont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1" xfId="0" applyFont="1" applyBorder="1" applyProtection="1">
      <protection locked="0"/>
    </xf>
    <xf numFmtId="0" fontId="15" fillId="0" borderId="0" xfId="0" applyFont="1" applyProtection="1"/>
    <xf numFmtId="0" fontId="17" fillId="0" borderId="1" xfId="0" applyFont="1" applyFill="1" applyBorder="1" applyAlignment="1">
      <alignment horizontal="center"/>
    </xf>
    <xf numFmtId="0" fontId="2" fillId="5" borderId="1" xfId="0" applyFont="1" applyFill="1" applyBorder="1"/>
    <xf numFmtId="49" fontId="2" fillId="5" borderId="1" xfId="0" applyNumberFormat="1" applyFont="1" applyFill="1" applyBorder="1"/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" fillId="0" borderId="1" xfId="0" applyFont="1" applyFill="1" applyBorder="1"/>
    <xf numFmtId="0" fontId="19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left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a.bertasiene/AppData/Local/Microsoft/Windows/Temporary%20Internet%20Files/Content.Outlook/U51M3L7U/GK15_1%20semestras_komunikacija%20(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iniarastis"/>
      <sheetName val="Duomenys"/>
    </sheetNames>
    <sheetDataSet>
      <sheetData sheetId="0">
        <row r="14">
          <cell r="B14" t="str">
            <v>Identifikacijos kodas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Q20" sqref="Q20"/>
    </sheetView>
  </sheetViews>
  <sheetFormatPr defaultRowHeight="15.75" x14ac:dyDescent="0.25"/>
  <cols>
    <col min="1" max="1" width="3.7109375" style="29" customWidth="1"/>
    <col min="2" max="2" width="10.140625" style="15" hidden="1" customWidth="1"/>
    <col min="3" max="4" width="10.140625" style="15" customWidth="1"/>
    <col min="5" max="5" width="20.28515625" style="15" customWidth="1"/>
    <col min="6" max="11" width="4.28515625" style="15" customWidth="1"/>
    <col min="12" max="13" width="5.28515625" style="15" customWidth="1"/>
    <col min="14" max="14" width="14.7109375" style="15" bestFit="1" customWidth="1"/>
    <col min="15" max="15" width="20.28515625" style="15" bestFit="1" customWidth="1"/>
    <col min="16" max="16384" width="9.140625" style="15"/>
  </cols>
  <sheetData>
    <row r="1" spans="1:15" x14ac:dyDescent="0.25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15" ht="18.75" x14ac:dyDescent="0.3">
      <c r="A3" s="60" t="str">
        <f>Duomenys!D5  &amp; " studijų programos "  &amp; Duomenys!D11 &amp; " kurso " &amp; Duomenys!D12 &amp; " semestro"</f>
        <v xml:space="preserve"> studijų programos  kurso  semestro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x14ac:dyDescent="0.3">
      <c r="A4" s="60" t="str">
        <f>Duomenys!D10 &amp; " grupės " &amp; UPPER(Duomenys!D6) &amp; " modulio (dalyko) studijų"</f>
        <v xml:space="preserve"> grupės  modulio (dalyko) studijų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8.75" x14ac:dyDescent="0.3">
      <c r="A5" s="60" t="s">
        <v>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8.75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x14ac:dyDescent="0.25">
      <c r="A7" s="29" t="s">
        <v>10</v>
      </c>
      <c r="F7" s="16" t="str">
        <f>Duomenys!D3 &amp; " " &amp; Duomenys!D2</f>
        <v xml:space="preserve">lekt. </v>
      </c>
      <c r="G7" s="16"/>
      <c r="H7" s="16"/>
      <c r="I7" s="16"/>
    </row>
    <row r="8" spans="1:15" x14ac:dyDescent="0.25">
      <c r="A8" s="29" t="s">
        <v>0</v>
      </c>
      <c r="F8" s="16">
        <f>Duomenys!D7</f>
        <v>0</v>
      </c>
      <c r="G8" s="16"/>
      <c r="H8" s="16"/>
      <c r="I8" s="16"/>
    </row>
    <row r="9" spans="1:15" x14ac:dyDescent="0.25">
      <c r="A9" s="29" t="s">
        <v>1</v>
      </c>
      <c r="F9" s="52" t="str">
        <f>Duomenys!D8</f>
        <v>Savarankiškas darbas</v>
      </c>
      <c r="G9" s="16"/>
      <c r="H9" s="16"/>
      <c r="I9" s="16"/>
    </row>
    <row r="10" spans="1:15" x14ac:dyDescent="0.25">
      <c r="A10" s="29" t="s">
        <v>2</v>
      </c>
      <c r="F10" s="16" t="str">
        <f>"BV="&amp;IF(Duomenys!C17&lt;&gt;"",Duomenys!C17&amp;"×"&amp;Duomenys!E17,"")&amp;IF(Duomenys!E18&lt;&gt;"","+"&amp;Duomenys!C18&amp;"×"&amp;Duomenys!E18,"")&amp;IF(Duomenys!E19,"+"&amp;Duomenys!C19&amp;"×"&amp;Duomenys!E19,"")&amp;IF(Duomenys!C20&lt;&gt;"","+"&amp;Duomenys!C20&amp;"×"&amp;Duomenys!E20,"")&amp;IF(Duomenys!C21&lt;&gt;"","+"&amp;Duomenys!C21&amp;"×"&amp;Duomenys!E21,"")&amp;IF(Duomenys!C22&lt;&gt;"","+"&amp;Duomenys!C22&amp;"×"&amp;Duomenys!E22,"")</f>
        <v>BV=x1×+x4×+x5×+x6×</v>
      </c>
      <c r="G10" s="16"/>
      <c r="H10" s="16"/>
      <c r="I10" s="16"/>
    </row>
    <row r="11" spans="1:15" x14ac:dyDescent="0.25">
      <c r="A11" s="29" t="s">
        <v>11</v>
      </c>
      <c r="F11" s="61" t="str">
        <f>IF(ISBLANK(Duomenys!D9),"",Duomenys!D9)</f>
        <v/>
      </c>
      <c r="G11" s="61"/>
      <c r="H11" s="17"/>
      <c r="I11" s="17"/>
    </row>
    <row r="13" spans="1:15" s="18" customFormat="1" ht="42" x14ac:dyDescent="0.25">
      <c r="A13" s="54" t="s">
        <v>3</v>
      </c>
      <c r="B13" s="53" t="s">
        <v>78</v>
      </c>
      <c r="C13" s="48" t="s">
        <v>81</v>
      </c>
      <c r="D13" s="48" t="s">
        <v>82</v>
      </c>
      <c r="E13" s="48" t="str">
        <f>[1]Žiniarastis!$B$14</f>
        <v>Identifikacijos kodas</v>
      </c>
      <c r="F13" s="49" t="s">
        <v>4</v>
      </c>
      <c r="G13" s="48" t="s">
        <v>5</v>
      </c>
      <c r="H13" s="48" t="s">
        <v>6</v>
      </c>
      <c r="I13" s="48" t="s">
        <v>18</v>
      </c>
      <c r="J13" s="48" t="s">
        <v>20</v>
      </c>
      <c r="K13" s="48" t="s">
        <v>50</v>
      </c>
      <c r="L13" s="50" t="s">
        <v>47</v>
      </c>
      <c r="M13" s="51" t="s">
        <v>7</v>
      </c>
      <c r="N13" s="49" t="s">
        <v>9</v>
      </c>
      <c r="O13" s="48" t="s">
        <v>8</v>
      </c>
    </row>
    <row r="14" spans="1:15" x14ac:dyDescent="0.25">
      <c r="A14" s="36">
        <v>1</v>
      </c>
      <c r="B14" s="45" t="s">
        <v>54</v>
      </c>
      <c r="C14" s="45"/>
      <c r="D14" s="45"/>
      <c r="E14" s="46"/>
      <c r="F14" s="37"/>
      <c r="G14" s="38"/>
      <c r="H14" s="38"/>
      <c r="I14" s="38"/>
      <c r="J14" s="38"/>
      <c r="K14" s="39"/>
      <c r="L14" s="40">
        <f>IF(Duomenys!$D$13="Taip",ROUND(F14*Duomenys!$E$17+G14*Duomenys!$E$18+H14*Duomenys!$E$19+I14*Duomenys!$E$20+J14*Duomenys!$E$21+K14*Duomenys!$E$22,2),IF(ROUND(F14*Duomenys!$E$17+G14*Duomenys!$E$18+H14*Duomenys!$E$19+I14*Duomenys!$E$20+J14*Duomenys!$E$21+Duomenys!$E$22*Žiniarastis!K14,2)&gt;=5,"Įsk.","-"))</f>
        <v>0</v>
      </c>
      <c r="M14" s="41" t="str">
        <f>IF(AND(L14&gt;=5,K14&gt;=5),ROUND(L14,0),"-")</f>
        <v>-</v>
      </c>
      <c r="N14" s="42" t="str">
        <f>VLOOKUP(M14,Duomenys!$A$9:$B$21,2,FALSE)</f>
        <v xml:space="preserve"> </v>
      </c>
      <c r="O14" s="43"/>
    </row>
    <row r="15" spans="1:15" x14ac:dyDescent="0.25">
      <c r="A15" s="36">
        <v>2</v>
      </c>
      <c r="B15" s="45" t="s">
        <v>55</v>
      </c>
      <c r="C15" s="45"/>
      <c r="D15" s="45"/>
      <c r="E15" s="46"/>
      <c r="F15" s="37"/>
      <c r="G15" s="38"/>
      <c r="H15" s="38"/>
      <c r="I15" s="38"/>
      <c r="J15" s="38"/>
      <c r="K15" s="39"/>
      <c r="L15" s="40">
        <f>IF(Duomenys!$D$13="Taip",ROUND(F15*Duomenys!$E$17+G15*Duomenys!$E$18+H15*Duomenys!$E$19+I15*Duomenys!$E$20+J15*Duomenys!$E$21+K15*Duomenys!$E$22,2),IF(ROUND(F15*Duomenys!$E$17+G15*Duomenys!$E$18+H15*Duomenys!$E$19+I15*Duomenys!$E$20+J15*Duomenys!$E$21+Duomenys!$E$22*Žiniarastis!K15,2)&gt;=5,"Įsk.","-"))</f>
        <v>0</v>
      </c>
      <c r="M15" s="41" t="str">
        <f t="shared" ref="M15:M20" si="0">IF(AND(L15&gt;=5,K15&gt;=5),ROUND(L15,0),"-")</f>
        <v>-</v>
      </c>
      <c r="N15" s="42" t="str">
        <f>VLOOKUP(M15,Duomenys!$A$9:$B$21,2,FALSE)</f>
        <v xml:space="preserve"> </v>
      </c>
      <c r="O15" s="43"/>
    </row>
    <row r="16" spans="1:15" x14ac:dyDescent="0.25">
      <c r="A16" s="36">
        <v>3</v>
      </c>
      <c r="B16" s="45" t="s">
        <v>56</v>
      </c>
      <c r="C16" s="45"/>
      <c r="D16" s="45"/>
      <c r="E16" s="46"/>
      <c r="F16" s="37"/>
      <c r="G16" s="38"/>
      <c r="H16" s="38"/>
      <c r="I16" s="38"/>
      <c r="J16" s="38"/>
      <c r="K16" s="39"/>
      <c r="L16" s="40">
        <f>IF(Duomenys!$D$13="Taip",ROUND(F16*Duomenys!$E$17+G16*Duomenys!$E$18+H16*Duomenys!$E$19+I16*Duomenys!$E$20+J16*Duomenys!$E$21+K16*Duomenys!$E$22,2),IF(ROUND(F16*Duomenys!$E$17+G16*Duomenys!$E$18+H16*Duomenys!$E$19+I16*Duomenys!$E$20+J16*Duomenys!$E$21+Duomenys!$E$22*Žiniarastis!K16,2)&gt;=5,"Įsk.","-"))</f>
        <v>0</v>
      </c>
      <c r="M16" s="41" t="str">
        <f t="shared" si="0"/>
        <v>-</v>
      </c>
      <c r="N16" s="42" t="str">
        <f>VLOOKUP(M16,Duomenys!$A$9:$B$21,2,FALSE)</f>
        <v xml:space="preserve"> </v>
      </c>
      <c r="O16" s="43"/>
    </row>
    <row r="17" spans="1:15" x14ac:dyDescent="0.25">
      <c r="A17" s="36">
        <v>4</v>
      </c>
      <c r="B17" s="45" t="s">
        <v>57</v>
      </c>
      <c r="C17" s="45"/>
      <c r="D17" s="45"/>
      <c r="E17" s="47"/>
      <c r="F17" s="37"/>
      <c r="G17" s="38"/>
      <c r="H17" s="38"/>
      <c r="I17" s="38"/>
      <c r="J17" s="38"/>
      <c r="K17" s="39"/>
      <c r="L17" s="40">
        <f>IF(Duomenys!$D$13="Taip",ROUND(F17*Duomenys!$E$17+G17*Duomenys!$E$18+H17*Duomenys!$E$19+I17*Duomenys!$E$20+J17*Duomenys!$E$21+K17*Duomenys!$E$22,2),IF(ROUND(F17*Duomenys!$E$17+G17*Duomenys!$E$18+H17*Duomenys!$E$19+I17*Duomenys!$E$20+J17*Duomenys!$E$21+Duomenys!$E$22*Žiniarastis!K17,2)&gt;=5,"Įsk.","-"))</f>
        <v>0</v>
      </c>
      <c r="M17" s="41" t="str">
        <f t="shared" si="0"/>
        <v>-</v>
      </c>
      <c r="N17" s="42" t="str">
        <f>VLOOKUP(M17,Duomenys!$A$9:$B$21,2,FALSE)</f>
        <v xml:space="preserve"> </v>
      </c>
      <c r="O17" s="43"/>
    </row>
    <row r="18" spans="1:15" x14ac:dyDescent="0.25">
      <c r="A18" s="36">
        <v>5</v>
      </c>
      <c r="B18" s="45" t="s">
        <v>58</v>
      </c>
      <c r="C18" s="45"/>
      <c r="D18" s="45"/>
      <c r="E18" s="46"/>
      <c r="F18" s="37"/>
      <c r="G18" s="38"/>
      <c r="H18" s="38"/>
      <c r="I18" s="38"/>
      <c r="J18" s="38"/>
      <c r="K18" s="39"/>
      <c r="L18" s="40">
        <f>IF(Duomenys!$D$13="Taip",ROUND(F18*Duomenys!$E$17+G18*Duomenys!$E$18+H18*Duomenys!$E$19+I18*Duomenys!$E$20+J18*Duomenys!$E$21+K18*Duomenys!$E$22,2),IF(ROUND(F18*Duomenys!$E$17+G18*Duomenys!$E$18+H18*Duomenys!$E$19+I18*Duomenys!$E$20+J18*Duomenys!$E$21+Duomenys!$E$22*Žiniarastis!K18,2)&gt;=5,"Įsk.","-"))</f>
        <v>0</v>
      </c>
      <c r="M18" s="41" t="str">
        <f t="shared" si="0"/>
        <v>-</v>
      </c>
      <c r="N18" s="42" t="str">
        <f>VLOOKUP(M18,Duomenys!$A$9:$B$21,2,FALSE)</f>
        <v xml:space="preserve"> </v>
      </c>
      <c r="O18" s="43"/>
    </row>
    <row r="19" spans="1:15" x14ac:dyDescent="0.25">
      <c r="A19" s="36">
        <v>6</v>
      </c>
      <c r="B19" s="45" t="s">
        <v>59</v>
      </c>
      <c r="C19" s="45"/>
      <c r="D19" s="45"/>
      <c r="E19" s="46"/>
      <c r="F19" s="37"/>
      <c r="G19" s="38"/>
      <c r="H19" s="38"/>
      <c r="I19" s="38"/>
      <c r="J19" s="38"/>
      <c r="K19" s="39"/>
      <c r="L19" s="40">
        <f>IF(Duomenys!$D$13="Taip",ROUND(F19*Duomenys!$E$17+G19*Duomenys!$E$18+H19*Duomenys!$E$19+I19*Duomenys!$E$20+J19*Duomenys!$E$21+K19*Duomenys!$E$22,2),IF(ROUND(F19*Duomenys!$E$17+G19*Duomenys!$E$18+H19*Duomenys!$E$19+I19*Duomenys!$E$20+J19*Duomenys!$E$21+Duomenys!$E$22*Žiniarastis!K19,2)&gt;=5,"Įsk.","-"))</f>
        <v>0</v>
      </c>
      <c r="M19" s="41" t="str">
        <f t="shared" si="0"/>
        <v>-</v>
      </c>
      <c r="N19" s="42" t="str">
        <f>VLOOKUP(M19,Duomenys!$A$9:$B$21,2,FALSE)</f>
        <v xml:space="preserve"> </v>
      </c>
      <c r="O19" s="43"/>
    </row>
    <row r="20" spans="1:15" x14ac:dyDescent="0.25">
      <c r="A20" s="36">
        <v>7</v>
      </c>
      <c r="B20" s="45" t="s">
        <v>60</v>
      </c>
      <c r="C20" s="45"/>
      <c r="D20" s="45"/>
      <c r="E20" s="46"/>
      <c r="F20" s="37"/>
      <c r="G20" s="38"/>
      <c r="H20" s="38"/>
      <c r="I20" s="38"/>
      <c r="J20" s="38"/>
      <c r="K20" s="39"/>
      <c r="L20" s="40">
        <f>IF(Duomenys!$D$13="Taip",ROUND(F20*Duomenys!$E$17+G20*Duomenys!$E$18+H20*Duomenys!$E$19+I20*Duomenys!$E$20+J20*Duomenys!$E$21+K20*Duomenys!$E$22,2),IF(ROUND(F20*Duomenys!$E$17+G20*Duomenys!$E$18+H20*Duomenys!$E$19+I20*Duomenys!$E$20+J20*Duomenys!$E$21+Duomenys!$E$22*Žiniarastis!K20,2)&gt;=5,"Įsk.","-"))</f>
        <v>0</v>
      </c>
      <c r="M20" s="41" t="str">
        <f t="shared" si="0"/>
        <v>-</v>
      </c>
      <c r="N20" s="42" t="str">
        <f>VLOOKUP(M20,Duomenys!$A$9:$B$21,2,FALSE)</f>
        <v xml:space="preserve"> </v>
      </c>
      <c r="O20" s="43"/>
    </row>
    <row r="21" spans="1:15" x14ac:dyDescent="0.25">
      <c r="A21" s="36">
        <v>8</v>
      </c>
      <c r="B21" s="45" t="s">
        <v>61</v>
      </c>
      <c r="C21" s="45"/>
      <c r="D21" s="45"/>
      <c r="E21" s="46"/>
      <c r="F21" s="37"/>
      <c r="G21" s="38"/>
      <c r="H21" s="38"/>
      <c r="I21" s="38"/>
      <c r="J21" s="38"/>
      <c r="K21" s="39"/>
      <c r="L21" s="40">
        <f>IF(Duomenys!$D$13="Taip",ROUND(F21*Duomenys!$E$17+G21*Duomenys!$E$18+H21*Duomenys!$E$19+I21*Duomenys!$E$20+J21*Duomenys!$E$21+K21*Duomenys!$E$22,2),IF(ROUND(F21*Duomenys!$E$17+G21*Duomenys!$E$18+H21*Duomenys!$E$19+I21*Duomenys!$E$20+J21*Duomenys!$E$21+Duomenys!$E$22*Žiniarastis!K21,2)&gt;=5,"Įsk.","-"))</f>
        <v>0</v>
      </c>
      <c r="M21" s="41" t="str">
        <f t="shared" ref="M21:M39" si="1">IF(AND(L21&gt;=5,K21&gt;=5),ROUND(L21,0),"-")</f>
        <v>-</v>
      </c>
      <c r="N21" s="42" t="str">
        <f>VLOOKUP(M21,Duomenys!$A$9:$B$21,2,FALSE)</f>
        <v xml:space="preserve"> </v>
      </c>
      <c r="O21" s="43"/>
    </row>
    <row r="22" spans="1:15" x14ac:dyDescent="0.25">
      <c r="A22" s="36">
        <v>9</v>
      </c>
      <c r="B22" s="45" t="s">
        <v>62</v>
      </c>
      <c r="C22" s="45"/>
      <c r="D22" s="45"/>
      <c r="E22" s="46"/>
      <c r="F22" s="37"/>
      <c r="G22" s="38"/>
      <c r="H22" s="38"/>
      <c r="I22" s="38"/>
      <c r="J22" s="38"/>
      <c r="K22" s="39"/>
      <c r="L22" s="40">
        <f>IF(Duomenys!$D$13="Taip",ROUND(F22*Duomenys!$E$17+G22*Duomenys!$E$18+H22*Duomenys!$E$19+I22*Duomenys!$E$20+J22*Duomenys!$E$21+K22*Duomenys!$E$22,2),IF(ROUND(F22*Duomenys!$E$17+G22*Duomenys!$E$18+H22*Duomenys!$E$19+I22*Duomenys!$E$20+J22*Duomenys!$E$21+Duomenys!$E$22*Žiniarastis!K22,2)&gt;=5,"Įsk.","-"))</f>
        <v>0</v>
      </c>
      <c r="M22" s="41" t="str">
        <f t="shared" si="1"/>
        <v>-</v>
      </c>
      <c r="N22" s="42" t="str">
        <f>VLOOKUP(M22,Duomenys!$A$9:$B$21,2,FALSE)</f>
        <v xml:space="preserve"> </v>
      </c>
      <c r="O22" s="43"/>
    </row>
    <row r="23" spans="1:15" s="35" customFormat="1" x14ac:dyDescent="0.25">
      <c r="A23" s="36">
        <v>10</v>
      </c>
      <c r="B23" s="45" t="s">
        <v>63</v>
      </c>
      <c r="C23" s="45"/>
      <c r="D23" s="45"/>
      <c r="E23" s="46"/>
      <c r="F23" s="37"/>
      <c r="G23" s="38"/>
      <c r="H23" s="38"/>
      <c r="I23" s="38"/>
      <c r="J23" s="38"/>
      <c r="K23" s="39"/>
      <c r="L23" s="40">
        <f>IF(Duomenys!$D$13="Taip",ROUND(F23*Duomenys!$E$17+G23*Duomenys!$E$18+H23*Duomenys!$E$19+I23*Duomenys!$E$20+J23*Duomenys!$E$21+K23*Duomenys!$E$22,2),IF(ROUND(F23*Duomenys!$E$17+G23*Duomenys!$E$18+H23*Duomenys!$E$19+I23*Duomenys!$E$20+J23*Duomenys!$E$21+Duomenys!$E$22*Žiniarastis!K23,2)&gt;=5,"Įsk.","-"))</f>
        <v>0</v>
      </c>
      <c r="M23" s="41" t="str">
        <f t="shared" si="1"/>
        <v>-</v>
      </c>
      <c r="N23" s="42" t="str">
        <f>VLOOKUP(M23,Duomenys!$A$9:$B$21,2,FALSE)</f>
        <v xml:space="preserve"> </v>
      </c>
      <c r="O23" s="43"/>
    </row>
    <row r="24" spans="1:15" x14ac:dyDescent="0.25">
      <c r="A24" s="36">
        <v>11</v>
      </c>
      <c r="B24" s="45" t="s">
        <v>64</v>
      </c>
      <c r="C24" s="45"/>
      <c r="D24" s="45"/>
      <c r="E24" s="46"/>
      <c r="F24" s="37"/>
      <c r="G24" s="38"/>
      <c r="H24" s="38"/>
      <c r="I24" s="38"/>
      <c r="J24" s="38"/>
      <c r="K24" s="39"/>
      <c r="L24" s="40">
        <f>IF(Duomenys!$D$13="Taip",ROUND(F24*Duomenys!$E$17+G24*Duomenys!$E$18+H24*Duomenys!$E$19+I24*Duomenys!$E$20+J24*Duomenys!$E$21+K24*Duomenys!$E$22,2),IF(ROUND(F24*Duomenys!$E$17+G24*Duomenys!$E$18+H24*Duomenys!$E$19+I24*Duomenys!$E$20+J24*Duomenys!$E$21+Duomenys!$E$22*Žiniarastis!K24,2)&gt;=5,"Įsk.","-"))</f>
        <v>0</v>
      </c>
      <c r="M24" s="41" t="str">
        <f t="shared" si="1"/>
        <v>-</v>
      </c>
      <c r="N24" s="42" t="str">
        <f>VLOOKUP(M24,Duomenys!$A$9:$B$21,2,FALSE)</f>
        <v xml:space="preserve"> </v>
      </c>
      <c r="O24" s="43"/>
    </row>
    <row r="25" spans="1:15" s="55" customFormat="1" x14ac:dyDescent="0.25">
      <c r="A25" s="36">
        <v>12</v>
      </c>
      <c r="B25" s="45" t="s">
        <v>65</v>
      </c>
      <c r="C25" s="45"/>
      <c r="D25" s="45"/>
      <c r="E25" s="47"/>
      <c r="F25" s="37"/>
      <c r="G25" s="38"/>
      <c r="H25" s="38"/>
      <c r="I25" s="38"/>
      <c r="J25" s="38"/>
      <c r="K25" s="39"/>
      <c r="L25" s="40">
        <f>IF(Duomenys!$D$13="Taip",ROUND(F25*Duomenys!$E$17+G25*Duomenys!$E$18+H25*Duomenys!$E$19+I25*Duomenys!$E$20+J25*Duomenys!$E$21+K25*Duomenys!$E$22,2),IF(ROUND(F25*Duomenys!$E$17+G25*Duomenys!$E$18+H25*Duomenys!$E$19+I25*Duomenys!$E$20+J25*Duomenys!$E$21+Duomenys!$E$22*Žiniarastis!K25,2)&gt;=5,"Įsk.","-"))</f>
        <v>0</v>
      </c>
      <c r="M25" s="41" t="str">
        <f t="shared" si="1"/>
        <v>-</v>
      </c>
      <c r="N25" s="42" t="str">
        <f>VLOOKUP(M25,Duomenys!$A$9:$B$21,2,FALSE)</f>
        <v xml:space="preserve"> </v>
      </c>
      <c r="O25" s="43"/>
    </row>
    <row r="26" spans="1:15" x14ac:dyDescent="0.25">
      <c r="A26" s="36">
        <v>13</v>
      </c>
      <c r="B26" s="45" t="s">
        <v>66</v>
      </c>
      <c r="C26" s="45"/>
      <c r="D26" s="45"/>
      <c r="E26" s="46"/>
      <c r="F26" s="37"/>
      <c r="G26" s="38"/>
      <c r="H26" s="38"/>
      <c r="I26" s="38"/>
      <c r="J26" s="38"/>
      <c r="K26" s="39"/>
      <c r="L26" s="40">
        <f>IF(Duomenys!$D$13="Taip",ROUND(F26*Duomenys!$E$17+G26*Duomenys!$E$18+H26*Duomenys!$E$19+I26*Duomenys!$E$20+J26*Duomenys!$E$21+K26*Duomenys!$E$22,2),IF(ROUND(F26*Duomenys!$E$17+G26*Duomenys!$E$18+H26*Duomenys!$E$19+I26*Duomenys!$E$20+J26*Duomenys!$E$21+Duomenys!$E$22*Žiniarastis!K26,2)&gt;=5,"Įsk.","-"))</f>
        <v>0</v>
      </c>
      <c r="M26" s="41" t="str">
        <f t="shared" si="1"/>
        <v>-</v>
      </c>
      <c r="N26" s="42" t="str">
        <f>VLOOKUP(M26,Duomenys!$A$9:$B$21,2,FALSE)</f>
        <v xml:space="preserve"> </v>
      </c>
      <c r="O26" s="43"/>
    </row>
    <row r="27" spans="1:15" x14ac:dyDescent="0.25">
      <c r="A27" s="36">
        <v>14</v>
      </c>
      <c r="B27" s="45" t="s">
        <v>67</v>
      </c>
      <c r="C27" s="45"/>
      <c r="D27" s="45"/>
      <c r="E27" s="46"/>
      <c r="F27" s="37"/>
      <c r="G27" s="38"/>
      <c r="H27" s="38"/>
      <c r="I27" s="38"/>
      <c r="J27" s="38"/>
      <c r="K27" s="39"/>
      <c r="L27" s="40">
        <f>IF(Duomenys!$D$13="Taip",ROUND(F27*Duomenys!$E$17+G27*Duomenys!$E$18+H27*Duomenys!$E$19+I27*Duomenys!$E$20+J27*Duomenys!$E$21+K27*Duomenys!$E$22,2),IF(ROUND(F27*Duomenys!$E$17+G27*Duomenys!$E$18+H27*Duomenys!$E$19+I27*Duomenys!$E$20+J27*Duomenys!$E$21+Duomenys!$E$22*Žiniarastis!K27,2)&gt;=5,"Įsk.","-"))</f>
        <v>0</v>
      </c>
      <c r="M27" s="41" t="str">
        <f t="shared" si="1"/>
        <v>-</v>
      </c>
      <c r="N27" s="42" t="str">
        <f>VLOOKUP(M27,Duomenys!$A$9:$B$21,2,FALSE)</f>
        <v xml:space="preserve"> </v>
      </c>
      <c r="O27" s="43"/>
    </row>
    <row r="28" spans="1:15" x14ac:dyDescent="0.25">
      <c r="A28" s="36">
        <v>15</v>
      </c>
      <c r="B28" s="45" t="s">
        <v>68</v>
      </c>
      <c r="C28" s="45"/>
      <c r="D28" s="45"/>
      <c r="E28" s="46"/>
      <c r="F28" s="37"/>
      <c r="G28" s="38"/>
      <c r="H28" s="38"/>
      <c r="I28" s="38"/>
      <c r="J28" s="38"/>
      <c r="K28" s="39"/>
      <c r="L28" s="40">
        <f>IF(Duomenys!$D$13="Taip",ROUND(F28*Duomenys!$E$17+G28*Duomenys!$E$18+H28*Duomenys!$E$19+I28*Duomenys!$E$20+J28*Duomenys!$E$21+K28*Duomenys!$E$22,2),IF(ROUND(F28*Duomenys!$E$17+G28*Duomenys!$E$18+H28*Duomenys!$E$19+I28*Duomenys!$E$20+J28*Duomenys!$E$21+Duomenys!$E$22*Žiniarastis!K28,2)&gt;=5,"Įsk.","-"))</f>
        <v>0</v>
      </c>
      <c r="M28" s="41" t="str">
        <f t="shared" si="1"/>
        <v>-</v>
      </c>
      <c r="N28" s="42" t="str">
        <f>VLOOKUP(M28,Duomenys!$A$9:$B$21,2,FALSE)</f>
        <v xml:space="preserve"> </v>
      </c>
      <c r="O28" s="43"/>
    </row>
    <row r="29" spans="1:15" x14ac:dyDescent="0.25">
      <c r="A29" s="36">
        <v>16</v>
      </c>
      <c r="B29" s="45" t="s">
        <v>69</v>
      </c>
      <c r="C29" s="45"/>
      <c r="D29" s="45"/>
      <c r="E29" s="46"/>
      <c r="F29" s="37"/>
      <c r="G29" s="38"/>
      <c r="H29" s="38"/>
      <c r="I29" s="38"/>
      <c r="J29" s="38"/>
      <c r="K29" s="39"/>
      <c r="L29" s="40">
        <f>IF(Duomenys!$D$13="Taip",ROUND(F29*Duomenys!$E$17+G29*Duomenys!$E$18+H29*Duomenys!$E$19+I29*Duomenys!$E$20+J29*Duomenys!$E$21+K29*Duomenys!$E$22,2),IF(ROUND(F29*Duomenys!$E$17+G29*Duomenys!$E$18+H29*Duomenys!$E$19+I29*Duomenys!$E$20+J29*Duomenys!$E$21+Duomenys!$E$22*Žiniarastis!K29,2)&gt;=5,"Įsk.","-"))</f>
        <v>0</v>
      </c>
      <c r="M29" s="41" t="str">
        <f t="shared" si="1"/>
        <v>-</v>
      </c>
      <c r="N29" s="42" t="str">
        <f>VLOOKUP(M29,Duomenys!$A$9:$B$21,2,FALSE)</f>
        <v xml:space="preserve"> </v>
      </c>
      <c r="O29" s="43"/>
    </row>
    <row r="30" spans="1:15" x14ac:dyDescent="0.25">
      <c r="A30" s="36">
        <v>17</v>
      </c>
      <c r="B30" s="45"/>
      <c r="C30" s="45"/>
      <c r="D30" s="45"/>
      <c r="E30" s="56"/>
      <c r="F30" s="37"/>
      <c r="G30" s="38"/>
      <c r="H30" s="38"/>
      <c r="I30" s="38"/>
      <c r="J30" s="38"/>
      <c r="K30" s="39"/>
      <c r="L30" s="40">
        <f>IF(Duomenys!$D$13="Taip",ROUND(F30*Duomenys!$E$17+G30*Duomenys!$E$18+H30*Duomenys!$E$19+I30*Duomenys!$E$20+J30*Duomenys!$E$21+K30*Duomenys!$E$22,2),IF(ROUND(F30*Duomenys!$E$17+G30*Duomenys!$E$18+H30*Duomenys!$E$19+I30*Duomenys!$E$20+J30*Duomenys!$E$21+Duomenys!$E$22*Žiniarastis!K30,2)&gt;=5,"Įsk.","-"))</f>
        <v>0</v>
      </c>
      <c r="M30" s="41" t="str">
        <f t="shared" si="1"/>
        <v>-</v>
      </c>
      <c r="N30" s="42" t="str">
        <f>VLOOKUP(M30,Duomenys!$A$9:$B$21,2,FALSE)</f>
        <v xml:space="preserve"> </v>
      </c>
      <c r="O30" s="57"/>
    </row>
    <row r="31" spans="1:15" x14ac:dyDescent="0.25">
      <c r="A31" s="36">
        <v>18</v>
      </c>
      <c r="B31" s="45" t="s">
        <v>70</v>
      </c>
      <c r="C31" s="45"/>
      <c r="D31" s="45"/>
      <c r="E31" s="46"/>
      <c r="F31" s="37"/>
      <c r="G31" s="38"/>
      <c r="H31" s="38"/>
      <c r="I31" s="38"/>
      <c r="J31" s="38"/>
      <c r="K31" s="39"/>
      <c r="L31" s="40">
        <f>IF(Duomenys!$D$13="Taip",ROUND(F31*Duomenys!$E$17+G31*Duomenys!$E$18+H31*Duomenys!$E$19+I31*Duomenys!$E$20+J31*Duomenys!$E$21+K31*Duomenys!$E$22,2),IF(ROUND(F31*Duomenys!$E$17+G31*Duomenys!$E$18+H31*Duomenys!$E$19+I31*Duomenys!$E$20+J31*Duomenys!$E$21+Duomenys!$E$22*Žiniarastis!K31,2)&gt;=5,"Įsk.","-"))</f>
        <v>0</v>
      </c>
      <c r="M31" s="41" t="str">
        <f t="shared" si="1"/>
        <v>-</v>
      </c>
      <c r="N31" s="42" t="str">
        <f>VLOOKUP(M31,Duomenys!$A$9:$B$21,2,FALSE)</f>
        <v xml:space="preserve"> </v>
      </c>
      <c r="O31" s="43"/>
    </row>
    <row r="32" spans="1:15" x14ac:dyDescent="0.25">
      <c r="A32" s="36">
        <v>19</v>
      </c>
      <c r="B32" s="45" t="s">
        <v>71</v>
      </c>
      <c r="C32" s="45"/>
      <c r="D32" s="45"/>
      <c r="E32" s="46"/>
      <c r="F32" s="37"/>
      <c r="G32" s="38"/>
      <c r="H32" s="38"/>
      <c r="I32" s="38"/>
      <c r="J32" s="38"/>
      <c r="K32" s="39"/>
      <c r="L32" s="40">
        <f>IF(Duomenys!$D$13="Taip",ROUND(F32*Duomenys!$E$17+G32*Duomenys!$E$18+H32*Duomenys!$E$19+I32*Duomenys!$E$20+J32*Duomenys!$E$21+K32*Duomenys!$E$22,2),IF(ROUND(F32*Duomenys!$E$17+G32*Duomenys!$E$18+H32*Duomenys!$E$19+I32*Duomenys!$E$20+J32*Duomenys!$E$21+Duomenys!$E$22*Žiniarastis!K32,2)&gt;=5,"Įsk.","-"))</f>
        <v>0</v>
      </c>
      <c r="M32" s="41" t="str">
        <f t="shared" si="1"/>
        <v>-</v>
      </c>
      <c r="N32" s="42" t="str">
        <f>VLOOKUP(M32,Duomenys!$A$9:$B$21,2,FALSE)</f>
        <v xml:space="preserve"> </v>
      </c>
      <c r="O32" s="43"/>
    </row>
    <row r="33" spans="1:17" x14ac:dyDescent="0.25">
      <c r="A33" s="36">
        <v>20</v>
      </c>
      <c r="B33" s="45" t="s">
        <v>72</v>
      </c>
      <c r="C33" s="45"/>
      <c r="D33" s="45"/>
      <c r="E33" s="46"/>
      <c r="F33" s="37"/>
      <c r="G33" s="38"/>
      <c r="H33" s="38"/>
      <c r="I33" s="38"/>
      <c r="J33" s="38"/>
      <c r="K33" s="39"/>
      <c r="L33" s="40">
        <f>IF(Duomenys!$D$13="Taip",ROUND(F33*Duomenys!$E$17+G33*Duomenys!$E$18+H33*Duomenys!$E$19+I33*Duomenys!$E$20+J33*Duomenys!$E$21+K33*Duomenys!$E$22,2),IF(ROUND(F33*Duomenys!$E$17+G33*Duomenys!$E$18+H33*Duomenys!$E$19+I33*Duomenys!$E$20+J33*Duomenys!$E$21+Duomenys!$E$22*Žiniarastis!K33,2)&gt;=5,"Įsk.","-"))</f>
        <v>0</v>
      </c>
      <c r="M33" s="41" t="str">
        <f t="shared" si="1"/>
        <v>-</v>
      </c>
      <c r="N33" s="42" t="str">
        <f>VLOOKUP(M33,Duomenys!$A$9:$B$21,2,FALSE)</f>
        <v xml:space="preserve"> </v>
      </c>
      <c r="O33" s="43"/>
    </row>
    <row r="34" spans="1:17" x14ac:dyDescent="0.25">
      <c r="A34" s="36">
        <v>21</v>
      </c>
      <c r="B34" s="45" t="s">
        <v>73</v>
      </c>
      <c r="C34" s="45"/>
      <c r="D34" s="45"/>
      <c r="E34" s="46"/>
      <c r="F34" s="37"/>
      <c r="G34" s="38"/>
      <c r="H34" s="38"/>
      <c r="I34" s="38"/>
      <c r="J34" s="38"/>
      <c r="K34" s="39"/>
      <c r="L34" s="40">
        <f>IF(Duomenys!$D$13="Taip",ROUND(F34*Duomenys!$E$17+G34*Duomenys!$E$18+H34*Duomenys!$E$19+I34*Duomenys!$E$20+J34*Duomenys!$E$21+K34*Duomenys!$E$22,2),IF(ROUND(F34*Duomenys!$E$17+G34*Duomenys!$E$18+H34*Duomenys!$E$19+I34*Duomenys!$E$20+J34*Duomenys!$E$21+Duomenys!$E$22*Žiniarastis!K34,2)&gt;=5,"Įsk.","-"))</f>
        <v>0</v>
      </c>
      <c r="M34" s="41" t="str">
        <f t="shared" si="1"/>
        <v>-</v>
      </c>
      <c r="N34" s="42" t="str">
        <f>VLOOKUP(M34,Duomenys!$A$9:$B$21,2,FALSE)</f>
        <v xml:space="preserve"> </v>
      </c>
      <c r="O34" s="43"/>
    </row>
    <row r="35" spans="1:17" s="44" customFormat="1" x14ac:dyDescent="0.25">
      <c r="A35" s="36">
        <v>22</v>
      </c>
      <c r="B35" s="45" t="s">
        <v>74</v>
      </c>
      <c r="C35" s="45"/>
      <c r="D35" s="45"/>
      <c r="E35" s="46"/>
      <c r="F35" s="37"/>
      <c r="G35" s="38"/>
      <c r="H35" s="38"/>
      <c r="I35" s="38"/>
      <c r="J35" s="38"/>
      <c r="K35" s="39"/>
      <c r="L35" s="40">
        <f>IF(Duomenys!$D$13="Taip",ROUND(F35*Duomenys!$E$17+G35*Duomenys!$E$18+H35*Duomenys!$E$19+I35*Duomenys!$E$20+J35*Duomenys!$E$21+K35*Duomenys!$E$22,2),IF(ROUND(F35*Duomenys!$E$17+G35*Duomenys!$E$18+H35*Duomenys!$E$19+I35*Duomenys!$E$20+J35*Duomenys!$E$21+Duomenys!$E$22*Žiniarastis!K35,2)&gt;=5,"Įsk.","-"))</f>
        <v>0</v>
      </c>
      <c r="M35" s="41" t="str">
        <f t="shared" si="1"/>
        <v>-</v>
      </c>
      <c r="N35" s="42" t="str">
        <f>VLOOKUP(M35,Duomenys!$A$9:$B$21,2,FALSE)</f>
        <v xml:space="preserve"> </v>
      </c>
      <c r="O35" s="43"/>
    </row>
    <row r="36" spans="1:17" x14ac:dyDescent="0.25">
      <c r="A36" s="36">
        <v>23</v>
      </c>
      <c r="B36" s="45" t="s">
        <v>75</v>
      </c>
      <c r="C36" s="45"/>
      <c r="D36" s="45"/>
      <c r="E36" s="46"/>
      <c r="F36" s="37"/>
      <c r="G36" s="38"/>
      <c r="H36" s="38"/>
      <c r="I36" s="38"/>
      <c r="J36" s="38"/>
      <c r="K36" s="39"/>
      <c r="L36" s="40">
        <f>IF(Duomenys!$D$13="Taip",ROUND(F36*Duomenys!$E$17+G36*Duomenys!$E$18+H36*Duomenys!$E$19+I36*Duomenys!$E$20+J36*Duomenys!$E$21+K36*Duomenys!$E$22,2),IF(ROUND(F36*Duomenys!$E$17+G36*Duomenys!$E$18+H36*Duomenys!$E$19+I36*Duomenys!$E$20+J36*Duomenys!$E$21+Duomenys!$E$22*Žiniarastis!K36,2)&gt;=5,"Įsk.","-"))</f>
        <v>0</v>
      </c>
      <c r="M36" s="41" t="str">
        <f t="shared" si="1"/>
        <v>-</v>
      </c>
      <c r="N36" s="42" t="str">
        <f>VLOOKUP(M36,Duomenys!$A$9:$B$21,2,FALSE)</f>
        <v xml:space="preserve"> </v>
      </c>
      <c r="O36" s="43"/>
    </row>
    <row r="37" spans="1:17" x14ac:dyDescent="0.25">
      <c r="A37" s="36">
        <v>24</v>
      </c>
      <c r="B37" s="45"/>
      <c r="C37" s="45"/>
      <c r="D37" s="45"/>
      <c r="E37" s="56"/>
      <c r="F37" s="37"/>
      <c r="G37" s="38"/>
      <c r="H37" s="38"/>
      <c r="I37" s="38"/>
      <c r="J37" s="38"/>
      <c r="K37" s="39"/>
      <c r="L37" s="40">
        <f>IF(Duomenys!$D$13="Taip",ROUND(F37*Duomenys!$E$17+G37*Duomenys!$E$18+H37*Duomenys!$E$19+I37*Duomenys!$E$20+J37*Duomenys!$E$21+K37*Duomenys!$E$22,2),IF(ROUND(F37*Duomenys!$E$17+G37*Duomenys!$E$18+H37*Duomenys!$E$19+I37*Duomenys!$E$20+J37*Duomenys!$E$21+Duomenys!$E$22*Žiniarastis!K37,2)&gt;=5,"Įsk.","-"))</f>
        <v>0</v>
      </c>
      <c r="M37" s="41" t="str">
        <f t="shared" si="1"/>
        <v>-</v>
      </c>
      <c r="N37" s="42" t="str">
        <f>VLOOKUP(M37,Duomenys!$A$9:$B$21,2,FALSE)</f>
        <v xml:space="preserve"> </v>
      </c>
      <c r="O37" s="57"/>
    </row>
    <row r="38" spans="1:17" x14ac:dyDescent="0.25">
      <c r="A38" s="36">
        <v>25</v>
      </c>
      <c r="B38" s="45" t="s">
        <v>76</v>
      </c>
      <c r="C38" s="45"/>
      <c r="D38" s="45"/>
      <c r="E38" s="46"/>
      <c r="F38" s="37"/>
      <c r="G38" s="38"/>
      <c r="H38" s="38"/>
      <c r="I38" s="38"/>
      <c r="J38" s="38"/>
      <c r="K38" s="39"/>
      <c r="L38" s="40">
        <f>IF(Duomenys!$D$13="Taip",ROUND(F38*Duomenys!$E$17+G38*Duomenys!$E$18+H38*Duomenys!$E$19+I38*Duomenys!$E$20+J38*Duomenys!$E$21+K38*Duomenys!$E$22,2),IF(ROUND(F38*Duomenys!$E$17+G38*Duomenys!$E$18+H38*Duomenys!$E$19+I38*Duomenys!$E$20+J38*Duomenys!$E$21+Duomenys!$E$22*Žiniarastis!K38,2)&gt;=5,"Įsk.","-"))</f>
        <v>0</v>
      </c>
      <c r="M38" s="41" t="str">
        <f t="shared" si="1"/>
        <v>-</v>
      </c>
      <c r="N38" s="42" t="str">
        <f>VLOOKUP(M38,Duomenys!$A$9:$B$21,2,FALSE)</f>
        <v xml:space="preserve"> </v>
      </c>
      <c r="O38" s="43"/>
    </row>
    <row r="39" spans="1:17" x14ac:dyDescent="0.25">
      <c r="A39" s="36">
        <v>26</v>
      </c>
      <c r="B39" s="45" t="s">
        <v>77</v>
      </c>
      <c r="C39" s="45"/>
      <c r="D39" s="45"/>
      <c r="E39" s="46"/>
      <c r="F39" s="37"/>
      <c r="G39" s="38"/>
      <c r="H39" s="38"/>
      <c r="I39" s="38"/>
      <c r="J39" s="38"/>
      <c r="K39" s="39"/>
      <c r="L39" s="40">
        <f>IF(Duomenys!$D$13="Taip",ROUND(F39*Duomenys!$E$17+G39*Duomenys!$E$18+H39*Duomenys!$E$19+I39*Duomenys!$E$20+J39*Duomenys!$E$21+K39*Duomenys!$E$22,2),IF(ROUND(F39*Duomenys!$E$17+G39*Duomenys!$E$18+H39*Duomenys!$E$19+I39*Duomenys!$E$20+J39*Duomenys!$E$21+Duomenys!$E$22*Žiniarastis!K39,2)&gt;=5,"Įsk.","-"))</f>
        <v>0</v>
      </c>
      <c r="M39" s="41" t="str">
        <f t="shared" si="1"/>
        <v>-</v>
      </c>
      <c r="N39" s="42" t="str">
        <f>VLOOKUP(M39,Duomenys!$A$9:$B$21,2,FALSE)</f>
        <v xml:space="preserve"> </v>
      </c>
      <c r="O39" s="43"/>
    </row>
    <row r="40" spans="1:17" x14ac:dyDescent="0.25">
      <c r="A40" s="30"/>
      <c r="B40" s="31"/>
      <c r="C40" s="31"/>
      <c r="D40" s="31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5">
      <c r="N41" s="26" t="s">
        <v>10</v>
      </c>
      <c r="O41" s="19"/>
    </row>
    <row r="42" spans="1:17" ht="18.75" x14ac:dyDescent="0.25">
      <c r="E42" s="20" t="s">
        <v>7</v>
      </c>
      <c r="F42" s="23" t="s">
        <v>48</v>
      </c>
      <c r="O42" s="21" t="s">
        <v>13</v>
      </c>
    </row>
    <row r="43" spans="1:17" x14ac:dyDescent="0.25">
      <c r="E43" s="20" t="str">
        <f>IF(ISBLANK(Duomenys!C17),"",Duomenys!C17)</f>
        <v>x1</v>
      </c>
      <c r="F43" s="24" t="str">
        <f>IF(ISBLANK(Duomenys!D17),""," - " &amp;Duomenys!D17)</f>
        <v/>
      </c>
      <c r="N43" s="20" t="s">
        <v>17</v>
      </c>
      <c r="O43" s="22"/>
    </row>
    <row r="44" spans="1:17" x14ac:dyDescent="0.25">
      <c r="E44" s="20" t="str">
        <f>IF(ISBLANK(Duomenys!C18),"",Duomenys!C18)</f>
        <v>x2</v>
      </c>
      <c r="F44" s="24" t="str">
        <f>IF(ISBLANK(Duomenys!D18),""," - " &amp;Duomenys!D18)</f>
        <v/>
      </c>
    </row>
    <row r="45" spans="1:17" x14ac:dyDescent="0.25">
      <c r="E45" s="20" t="str">
        <f>IF(ISBLANK(Duomenys!C19),"",Duomenys!C19)</f>
        <v>x3</v>
      </c>
      <c r="F45" s="24" t="str">
        <f>IF(ISBLANK(Duomenys!D19),""," - " &amp;Duomenys!D19)</f>
        <v/>
      </c>
      <c r="L45" s="58" t="s">
        <v>49</v>
      </c>
      <c r="M45" s="58"/>
      <c r="N45" s="58"/>
      <c r="O45" s="19"/>
    </row>
    <row r="46" spans="1:17" ht="18.75" x14ac:dyDescent="0.25">
      <c r="E46" s="20" t="str">
        <f>IF(ISBLANK(Duomenys!C20),"",Duomenys!C20)</f>
        <v>x4</v>
      </c>
      <c r="F46" s="24" t="str">
        <f>IF(ISBLANK(Duomenys!D20),""," - " &amp;Duomenys!D20)</f>
        <v/>
      </c>
      <c r="O46" s="21" t="s">
        <v>13</v>
      </c>
    </row>
    <row r="47" spans="1:17" x14ac:dyDescent="0.25">
      <c r="E47" s="20" t="str">
        <f>IF(ISBLANK(Duomenys!C21),"",Duomenys!C21)</f>
        <v>x5</v>
      </c>
      <c r="F47" s="24" t="str">
        <f>IF(ISBLANK(Duomenys!D21),""," - " &amp;Duomenys!D21)</f>
        <v/>
      </c>
      <c r="N47" s="20" t="s">
        <v>16</v>
      </c>
      <c r="O47" s="22"/>
    </row>
    <row r="48" spans="1:17" x14ac:dyDescent="0.25">
      <c r="E48" s="20" t="str">
        <f>IF(ISBLANK(Duomenys!C22),"",Duomenys!C22)</f>
        <v>x6</v>
      </c>
      <c r="F48" s="24" t="str">
        <f>IF(ISBLANK(Duomenys!D22),""," - " &amp;Duomenys!D22)</f>
        <v/>
      </c>
    </row>
  </sheetData>
  <sheetProtection formatCells="0" formatColumns="0" formatRows="0" insertRows="0" deleteColumns="0" deleteRows="0"/>
  <customSheetViews>
    <customSheetView guid="{E9FDF61B-3040-412C-87AF-17C87A7E5091}" showPageBreaks="1" fitToPage="1">
      <selection activeCell="F13" sqref="F13"/>
      <pageMargins left="0.64" right="0.18" top="0.46" bottom="0.74803149606299213" header="0.31496062992125984" footer="0.31496062992125984"/>
      <pageSetup paperSize="9" scale="96" orientation="portrait" r:id="rId1"/>
    </customSheetView>
  </customSheetViews>
  <mergeCells count="7">
    <mergeCell ref="L45:N45"/>
    <mergeCell ref="A1:O1"/>
    <mergeCell ref="A5:O5"/>
    <mergeCell ref="F11:G11"/>
    <mergeCell ref="A3:O3"/>
    <mergeCell ref="A4:O4"/>
    <mergeCell ref="A6:O6"/>
  </mergeCells>
  <phoneticPr fontId="7" type="noConversion"/>
  <pageMargins left="0.62992125984251968" right="0.19685039370078741" top="0.47244094488188981" bottom="0.39370078740157483" header="0.31496062992125984" footer="0.31496062992125984"/>
  <pageSetup paperSize="9" scale="87" orientation="portrait" r:id="rId2"/>
  <ignoredErrors>
    <ignoredError sqref="E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C1" workbookViewId="0">
      <selection activeCell="D8" sqref="D8"/>
    </sheetView>
  </sheetViews>
  <sheetFormatPr defaultColWidth="8.140625" defaultRowHeight="15" x14ac:dyDescent="0.25"/>
  <cols>
    <col min="1" max="1" width="29" style="1" hidden="1" customWidth="1"/>
    <col min="2" max="2" width="37.140625" style="1" hidden="1" customWidth="1"/>
    <col min="3" max="3" width="33.140625" style="1" bestFit="1" customWidth="1"/>
    <col min="4" max="4" width="25.140625" style="3" customWidth="1"/>
    <col min="5" max="5" width="11.7109375" style="1" bestFit="1" customWidth="1"/>
    <col min="6" max="6" width="54.7109375" style="1" customWidth="1"/>
    <col min="7" max="16384" width="8.140625" style="1"/>
  </cols>
  <sheetData>
    <row r="1" spans="1:5" ht="15.75" x14ac:dyDescent="0.25">
      <c r="C1" s="7" t="s">
        <v>23</v>
      </c>
    </row>
    <row r="2" spans="1:5" x14ac:dyDescent="0.25">
      <c r="A2" s="1" t="s">
        <v>14</v>
      </c>
      <c r="C2" s="2" t="s">
        <v>10</v>
      </c>
      <c r="D2" s="8"/>
    </row>
    <row r="3" spans="1:5" x14ac:dyDescent="0.25">
      <c r="A3" s="1" t="s">
        <v>15</v>
      </c>
      <c r="C3" s="2" t="s">
        <v>30</v>
      </c>
      <c r="D3" s="8" t="s">
        <v>46</v>
      </c>
    </row>
    <row r="4" spans="1:5" x14ac:dyDescent="0.25">
      <c r="A4" s="1" t="s">
        <v>52</v>
      </c>
      <c r="C4" s="2" t="s">
        <v>45</v>
      </c>
      <c r="D4" s="8"/>
    </row>
    <row r="5" spans="1:5" x14ac:dyDescent="0.25">
      <c r="A5" s="1" t="s">
        <v>53</v>
      </c>
      <c r="C5" s="2" t="s">
        <v>29</v>
      </c>
      <c r="D5" s="8"/>
    </row>
    <row r="6" spans="1:5" x14ac:dyDescent="0.25">
      <c r="A6" s="1" t="s">
        <v>32</v>
      </c>
      <c r="C6" s="2" t="s">
        <v>28</v>
      </c>
      <c r="D6" s="8"/>
    </row>
    <row r="7" spans="1:5" x14ac:dyDescent="0.25">
      <c r="A7" s="1" t="s">
        <v>33</v>
      </c>
      <c r="C7" s="2" t="s">
        <v>0</v>
      </c>
      <c r="D7" s="8"/>
    </row>
    <row r="8" spans="1:5" x14ac:dyDescent="0.25">
      <c r="C8" s="2" t="s">
        <v>1</v>
      </c>
      <c r="D8" s="8" t="s">
        <v>52</v>
      </c>
    </row>
    <row r="9" spans="1:5" x14ac:dyDescent="0.25">
      <c r="A9" s="1">
        <v>10</v>
      </c>
      <c r="B9" s="1" t="s">
        <v>34</v>
      </c>
      <c r="C9" s="2" t="s">
        <v>25</v>
      </c>
      <c r="D9" s="9"/>
    </row>
    <row r="10" spans="1:5" x14ac:dyDescent="0.25">
      <c r="A10" s="1">
        <v>9</v>
      </c>
      <c r="B10" s="1" t="s">
        <v>36</v>
      </c>
      <c r="C10" s="2" t="s">
        <v>12</v>
      </c>
      <c r="D10" s="8"/>
    </row>
    <row r="11" spans="1:5" x14ac:dyDescent="0.25">
      <c r="A11" s="1">
        <v>8</v>
      </c>
      <c r="B11" s="1" t="s">
        <v>37</v>
      </c>
      <c r="C11" s="2" t="s">
        <v>26</v>
      </c>
      <c r="D11" s="8"/>
    </row>
    <row r="12" spans="1:5" x14ac:dyDescent="0.25">
      <c r="A12" s="1">
        <v>7</v>
      </c>
      <c r="B12" s="1" t="s">
        <v>38</v>
      </c>
      <c r="C12" s="2" t="s">
        <v>27</v>
      </c>
      <c r="D12" s="8"/>
    </row>
    <row r="13" spans="1:5" x14ac:dyDescent="0.25">
      <c r="A13" s="1">
        <v>6</v>
      </c>
      <c r="B13" s="1" t="s">
        <v>39</v>
      </c>
      <c r="C13" s="13" t="s">
        <v>31</v>
      </c>
      <c r="D13" s="8" t="s">
        <v>32</v>
      </c>
    </row>
    <row r="14" spans="1:5" x14ac:dyDescent="0.25">
      <c r="A14" s="1">
        <v>5</v>
      </c>
      <c r="B14" s="1" t="s">
        <v>40</v>
      </c>
    </row>
    <row r="15" spans="1:5" ht="15.75" x14ac:dyDescent="0.25">
      <c r="A15" s="1">
        <v>4</v>
      </c>
      <c r="B15" s="1" t="s">
        <v>35</v>
      </c>
      <c r="C15" s="7" t="s">
        <v>19</v>
      </c>
    </row>
    <row r="16" spans="1:5" x14ac:dyDescent="0.25">
      <c r="A16" s="1">
        <v>3</v>
      </c>
      <c r="B16" s="1" t="s">
        <v>35</v>
      </c>
      <c r="C16" s="14" t="s">
        <v>21</v>
      </c>
      <c r="D16" s="5" t="s">
        <v>22</v>
      </c>
      <c r="E16" s="6" t="s">
        <v>24</v>
      </c>
    </row>
    <row r="17" spans="1:6" x14ac:dyDescent="0.25">
      <c r="A17" s="1">
        <v>2</v>
      </c>
      <c r="B17" s="1" t="s">
        <v>35</v>
      </c>
      <c r="C17" s="10" t="s">
        <v>4</v>
      </c>
      <c r="D17" s="10"/>
      <c r="E17" s="25"/>
    </row>
    <row r="18" spans="1:6" x14ac:dyDescent="0.25">
      <c r="A18" s="1">
        <v>1</v>
      </c>
      <c r="B18" s="1" t="s">
        <v>35</v>
      </c>
      <c r="C18" s="10" t="s">
        <v>5</v>
      </c>
      <c r="D18" s="10"/>
      <c r="E18" s="25"/>
    </row>
    <row r="19" spans="1:6" x14ac:dyDescent="0.25">
      <c r="A19" s="1">
        <v>0</v>
      </c>
      <c r="B19" s="1" t="s">
        <v>41</v>
      </c>
      <c r="C19" s="10" t="s">
        <v>6</v>
      </c>
      <c r="D19" s="10"/>
      <c r="E19" s="25"/>
    </row>
    <row r="20" spans="1:6" x14ac:dyDescent="0.25">
      <c r="A20" s="1" t="s">
        <v>42</v>
      </c>
      <c r="B20" s="1" t="s">
        <v>43</v>
      </c>
      <c r="C20" s="10" t="s">
        <v>18</v>
      </c>
      <c r="D20" s="10"/>
      <c r="E20" s="25"/>
    </row>
    <row r="21" spans="1:6" x14ac:dyDescent="0.25">
      <c r="A21" s="1" t="s">
        <v>41</v>
      </c>
      <c r="B21" s="1" t="s">
        <v>44</v>
      </c>
      <c r="C21" s="10" t="s">
        <v>20</v>
      </c>
      <c r="D21" s="10"/>
      <c r="E21" s="25"/>
    </row>
    <row r="22" spans="1:6" s="33" customFormat="1" x14ac:dyDescent="0.25">
      <c r="C22" s="34" t="s">
        <v>50</v>
      </c>
      <c r="D22" s="34"/>
      <c r="E22" s="34"/>
      <c r="F22" s="32" t="s">
        <v>51</v>
      </c>
    </row>
    <row r="23" spans="1:6" x14ac:dyDescent="0.25">
      <c r="E23" s="12"/>
    </row>
    <row r="24" spans="1:6" ht="33" customHeight="1" x14ac:dyDescent="0.25">
      <c r="D24" s="4"/>
      <c r="E24" s="11" t="str">
        <f>IF(SUM(E17:E22)&lt;&gt;1,"Neteisingai įvęsti koeficientai","")</f>
        <v>Neteisingai įvęsti koeficientai</v>
      </c>
    </row>
  </sheetData>
  <sheetProtection formatCells="0"/>
  <customSheetViews>
    <customSheetView guid="{E9FDF61B-3040-412C-87AF-17C87A7E5091}" hiddenColumns="1" topLeftCell="B1">
      <selection activeCell="C8" sqref="C8"/>
      <pageMargins left="0.7" right="0.7" top="0.75" bottom="0.75" header="0.3" footer="0.3"/>
      <pageSetup paperSize="9" orientation="portrait" r:id="rId1"/>
    </customSheetView>
  </customSheetViews>
  <phoneticPr fontId="7" type="noConversion"/>
  <conditionalFormatting sqref="E24">
    <cfRule type="cellIs" dxfId="0" priority="1" stopIfTrue="1" operator="notEqual">
      <formula>""</formula>
    </cfRule>
  </conditionalFormatting>
  <dataValidations count="2">
    <dataValidation type="list" allowBlank="1" showInputMessage="1" showErrorMessage="1" promptTitle="Atsiskaitymas" prompt="Pasirinkite atsiskaitymo formą" sqref="D8">
      <formula1>$A$2:$A$5</formula1>
    </dataValidation>
    <dataValidation type="list" allowBlank="1" showInputMessage="1" showErrorMessage="1" promptTitle="Galutinis vertinimas" prompt="Pasirinkite, ar galutinis vertinimas bus pažymys ar įskaita? Tai aktualu  kūno kultūros dalykui." sqref="D13">
      <formula1>$A$6:$A$7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Žiniarastis</vt:lpstr>
      <vt:lpstr>Duomenys</vt:lpstr>
    </vt:vector>
  </TitlesOfParts>
  <Company>Vilniaus Kolegija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Verslo vadybos fakultetas</dc:creator>
  <cp:lastModifiedBy>Irena Bertašienė</cp:lastModifiedBy>
  <cp:lastPrinted>2011-12-05T14:42:56Z</cp:lastPrinted>
  <dcterms:created xsi:type="dcterms:W3CDTF">2008-09-02T07:36:13Z</dcterms:created>
  <dcterms:modified xsi:type="dcterms:W3CDTF">2017-01-18T12:58:26Z</dcterms:modified>
</cp:coreProperties>
</file>